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Goal Plann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##"/>
  </numFmts>
  <fonts count="17">
    <font>
      <name val="Calibri"/>
      <family val="2"/>
      <color theme="1"/>
      <sz val="11"/>
      <scheme val="minor"/>
    </font>
    <font>
      <name val="Calibri"/>
      <b val="1"/>
      <color rgb="00C9A84C"/>
      <sz val="14"/>
    </font>
    <font>
      <name val="Calibri"/>
      <b val="1"/>
      <color rgb="00FFFFFF"/>
      <sz val="12"/>
    </font>
    <font>
      <name val="Calibri"/>
      <color rgb="00FFFFFF"/>
      <sz val="11"/>
    </font>
    <font>
      <name val="Calibri"/>
      <b val="1"/>
      <color rgb="00FF8A80"/>
      <sz val="11"/>
    </font>
    <font>
      <name val="Calibri"/>
      <color rgb="00FF8A80"/>
      <sz val="10"/>
    </font>
    <font>
      <name val="Calibri"/>
      <color rgb="00C9A84C"/>
      <sz val="10"/>
    </font>
    <font>
      <name val="Calibri"/>
      <b val="1"/>
      <color rgb="000D1B2A"/>
      <sz val="13"/>
    </font>
    <font>
      <name val="Calibri"/>
      <b val="1"/>
      <color rgb="00C9A84C"/>
      <sz val="10"/>
    </font>
    <font>
      <name val="Calibri"/>
      <color rgb="008899AA"/>
      <sz val="10"/>
    </font>
    <font>
      <name val="Calibri"/>
      <b val="1"/>
      <color rgb="00C9A84C"/>
      <sz val="11"/>
    </font>
    <font>
      <name val="Calibri"/>
      <b val="1"/>
      <color rgb="001D9E75"/>
      <sz val="10"/>
    </font>
    <font>
      <name val="Calibri"/>
      <color rgb="001D9E75"/>
      <sz val="11"/>
    </font>
    <font>
      <name val="Calibri"/>
      <i val="1"/>
      <color rgb="008899AA"/>
      <sz val="9"/>
    </font>
    <font>
      <name val="Calibri"/>
      <b val="1"/>
      <color rgb="000D1B2A"/>
      <sz val="10"/>
    </font>
    <font>
      <name val="Calibri"/>
      <color rgb="00FFFFFF"/>
      <sz val="10"/>
    </font>
    <font>
      <name val="Calibri"/>
      <color rgb="001D9E75"/>
      <sz val="10"/>
    </font>
  </fonts>
  <fills count="7">
    <fill>
      <patternFill/>
    </fill>
    <fill>
      <patternFill patternType="gray125"/>
    </fill>
    <fill>
      <patternFill patternType="solid">
        <fgColor rgb="000D1B2A"/>
      </patternFill>
    </fill>
    <fill>
      <patternFill patternType="solid">
        <fgColor rgb="001A2F45"/>
      </patternFill>
    </fill>
    <fill>
      <patternFill patternType="solid">
        <fgColor rgb="001A0808"/>
      </patternFill>
    </fill>
    <fill>
      <patternFill patternType="solid">
        <fgColor rgb="00C9A84C"/>
      </patternFill>
    </fill>
    <fill>
      <patternFill patternType="solid">
        <fgColor rgb="002A1F00"/>
      </patternFill>
    </fill>
  </fills>
  <borders count="3">
    <border>
      <left/>
      <right/>
      <top/>
      <bottom/>
      <diagonal/>
    </border>
    <border>
      <left style="thin">
        <color rgb="002A3F55"/>
      </left>
      <right style="thin">
        <color rgb="002A3F55"/>
      </right>
      <top style="thin">
        <color rgb="002A3F55"/>
      </top>
      <bottom style="thin">
        <color rgb="002A3F55"/>
      </bottom>
    </border>
    <border>
      <left style="thin">
        <color rgb="002A3F55"/>
      </left>
      <right style="thin">
        <color rgb="002A3F55"/>
      </right>
      <top style="medium">
        <color rgb="00C9A84C"/>
      </top>
      <bottom style="medium">
        <color rgb="00C9A84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/>
    </xf>
    <xf numFmtId="0" fontId="5" fillId="4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0" fontId="7" fillId="5" borderId="0" applyAlignment="1" pivotButton="0" quotePrefix="0" xfId="0">
      <alignment horizontal="center" vertical="center"/>
    </xf>
    <xf numFmtId="0" fontId="8" fillId="3" borderId="0" applyAlignment="1" pivotButton="0" quotePrefix="0" xfId="0">
      <alignment horizontal="left" vertical="center"/>
    </xf>
    <xf numFmtId="0" fontId="9" fillId="3" borderId="1" applyAlignment="1" pivotButton="0" quotePrefix="0" xfId="0">
      <alignment horizontal="left" vertical="center"/>
    </xf>
    <xf numFmtId="0" fontId="10" fillId="6" borderId="2" applyAlignment="1" pivotButton="0" quotePrefix="0" xfId="0">
      <alignment horizontal="right" vertical="center"/>
    </xf>
    <xf numFmtId="164" fontId="10" fillId="6" borderId="2" applyAlignment="1" pivotButton="0" quotePrefix="0" xfId="0">
      <alignment horizontal="right" vertical="center"/>
    </xf>
    <xf numFmtId="0" fontId="11" fillId="3" borderId="0" applyAlignment="1" pivotButton="0" quotePrefix="0" xfId="0">
      <alignment horizontal="left" vertical="center"/>
    </xf>
    <xf numFmtId="3" fontId="12" fillId="2" borderId="1" applyAlignment="1" pivotButton="0" quotePrefix="0" xfId="0">
      <alignment horizontal="right" vertical="center"/>
    </xf>
    <xf numFmtId="3" fontId="3" fillId="2" borderId="1" applyAlignment="1" pivotButton="0" quotePrefix="0" xfId="0">
      <alignment horizontal="right" vertical="center"/>
    </xf>
    <xf numFmtId="3" fontId="10" fillId="2" borderId="1" applyAlignment="1" pivotButton="0" quotePrefix="0" xfId="0">
      <alignment horizontal="right" vertical="center"/>
    </xf>
    <xf numFmtId="0" fontId="13" fillId="2" borderId="0" applyAlignment="1" pivotButton="0" quotePrefix="0" xfId="0">
      <alignment horizontal="left" vertical="center"/>
    </xf>
    <xf numFmtId="0" fontId="14" fillId="5" borderId="1" applyAlignment="1" pivotButton="0" quotePrefix="0" xfId="0">
      <alignment horizontal="center" vertical="center"/>
    </xf>
    <xf numFmtId="0" fontId="15" fillId="3" borderId="1" applyAlignment="1" pivotButton="0" quotePrefix="0" xfId="0">
      <alignment horizontal="center" vertical="center"/>
    </xf>
    <xf numFmtId="3" fontId="15" fillId="3" borderId="1" applyAlignment="1" pivotButton="0" quotePrefix="0" xfId="0">
      <alignment horizontal="right" vertical="center"/>
    </xf>
    <xf numFmtId="3" fontId="16" fillId="3" borderId="1" applyAlignment="1" pivotButton="0" quotePrefix="0" xfId="0">
      <alignment horizontal="right" vertical="center"/>
    </xf>
    <xf numFmtId="0" fontId="15" fillId="2" borderId="1" applyAlignment="1" pivotButton="0" quotePrefix="0" xfId="0">
      <alignment horizontal="center" vertical="center"/>
    </xf>
    <xf numFmtId="3" fontId="15" fillId="2" borderId="1" applyAlignment="1" pivotButton="0" quotePrefix="0" xfId="0">
      <alignment horizontal="right" vertical="center"/>
    </xf>
    <xf numFmtId="3" fontId="16" fillId="2" borderId="1" applyAlignment="1" pivotButton="0" quotePrefix="0" xfId="0">
      <alignment horizontal="right" vertical="center"/>
    </xf>
    <xf numFmtId="3" fontId="14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showGridLines="0" workbookViewId="0">
      <selection activeCell="A1" sqref="A1"/>
    </sheetView>
  </sheetViews>
  <sheetFormatPr baseColWidth="8" defaultRowHeight="15"/>
  <cols>
    <col width="70" customWidth="1" min="1" max="1"/>
  </cols>
  <sheetData>
    <row r="1" ht="36" customHeight="1">
      <c r="A1" s="1" t="inlineStr">
        <is>
          <t>Moneykar — Goal Planner Template</t>
        </is>
      </c>
    </row>
    <row r="2" ht="26" customHeight="1">
      <c r="A2" s="2" t="inlineStr">
        <is>
          <t>How to use this template</t>
        </is>
      </c>
    </row>
    <row r="3" ht="20" customHeight="1">
      <c r="A3" s="3" t="inlineStr">
        <is>
          <t>1. Go to the 'Goal Planner' sheet</t>
        </is>
      </c>
    </row>
    <row r="4" ht="20" customHeight="1">
      <c r="A4" s="3" t="inlineStr">
        <is>
          <t>2. Fill in the yellow INPUT cells (B2:B6) with your goal details</t>
        </is>
      </c>
    </row>
    <row r="5" ht="20" customHeight="1">
      <c r="A5" s="3" t="inlineStr">
        <is>
          <t>3. All OUTPUT cells calculate automatically using built-in formulas</t>
        </is>
      </c>
    </row>
    <row r="6" ht="20" customHeight="1">
      <c r="A6" s="3" t="inlineStr">
        <is>
          <t>4. The Year-by-Year table shows your projected growth</t>
        </is>
      </c>
    </row>
    <row r="7" ht="14" customHeight="1">
      <c r="A7" s="3" t="inlineStr"/>
    </row>
    <row r="8" ht="24" customHeight="1">
      <c r="A8" s="4" t="inlineStr">
        <is>
          <t>IMPORTANT DISCLAIMER</t>
        </is>
      </c>
    </row>
    <row r="9" ht="20" customHeight="1">
      <c r="A9" s="5" t="inlineStr">
        <is>
          <t>This template is for educational and planning purposes only.</t>
        </is>
      </c>
    </row>
    <row r="10" ht="20" customHeight="1">
      <c r="A10" s="5" t="inlineStr">
        <is>
          <t>Returns assumed here are illustrative — actual investment returns vary and are NOT guaranteed.</t>
        </is>
      </c>
    </row>
    <row r="11" ht="20" customHeight="1">
      <c r="A11" s="5" t="inlineStr">
        <is>
          <t>This does not constitute financial advice. Consult a SEBI-registered investment adviser.</t>
        </is>
      </c>
    </row>
    <row r="12" ht="14" customHeight="1">
      <c r="A12" s="3" t="inlineStr"/>
    </row>
    <row r="13" ht="20" customHeight="1">
      <c r="A13" s="6" t="inlineStr">
        <is>
          <t>moneykar.com — Free Financial Education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9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22" customWidth="1" min="2" max="2"/>
    <col width="26" customWidth="1" min="3" max="3"/>
  </cols>
  <sheetData>
    <row r="1" ht="34" customHeight="1">
      <c r="A1" s="7" t="inlineStr">
        <is>
          <t>Moneykar — Goal Financial Planner</t>
        </is>
      </c>
    </row>
    <row r="2" ht="22" customHeight="1">
      <c r="A2" s="8" t="inlineStr">
        <is>
          <t>INPUTS — Fill in the yellow cells</t>
        </is>
      </c>
    </row>
    <row r="3" ht="22" customHeight="1">
      <c r="A3" s="9" t="inlineStr">
        <is>
          <t>Goal Name</t>
        </is>
      </c>
      <c r="B3" s="10" t="inlineStr">
        <is>
          <t>My Financial Goal</t>
        </is>
      </c>
    </row>
    <row r="4" ht="22" customHeight="1">
      <c r="A4" s="9" t="inlineStr">
        <is>
          <t>Target Amount (₹)</t>
        </is>
      </c>
      <c r="B4" s="11" t="n">
        <v>2000000</v>
      </c>
    </row>
    <row r="5" ht="22" customHeight="1">
      <c r="A5" s="9" t="inlineStr">
        <is>
          <t>Years to Goal</t>
        </is>
      </c>
      <c r="B5" s="11" t="n">
        <v>10</v>
      </c>
    </row>
    <row r="6" ht="22" customHeight="1">
      <c r="A6" s="9" t="inlineStr">
        <is>
          <t>Already Saved Towards Goal (₹)</t>
        </is>
      </c>
      <c r="B6" s="11" t="n">
        <v>0</v>
      </c>
    </row>
    <row r="7" ht="22" customHeight="1">
      <c r="A7" s="9" t="inlineStr">
        <is>
          <t>Expected Annual Return (%)</t>
        </is>
      </c>
      <c r="B7" s="11" t="n">
        <v>10</v>
      </c>
    </row>
    <row r="9" ht="22" customHeight="1">
      <c r="A9" s="12" t="inlineStr">
        <is>
          <t>OUTPUTS — Calculated automatically</t>
        </is>
      </c>
    </row>
    <row r="10" ht="22" customHeight="1">
      <c r="A10" s="9" t="inlineStr">
        <is>
          <t>Future Value of Current Savings (₹)</t>
        </is>
      </c>
      <c r="B10" s="13">
        <f>B6*(1+(B7/100/12))^(B5*12)</f>
        <v/>
      </c>
    </row>
    <row r="11" ht="22" customHeight="1">
      <c r="A11" s="9" t="inlineStr">
        <is>
          <t>Remaining Corpus Needed (₹)</t>
        </is>
      </c>
      <c r="B11" s="14">
        <f>MAX(0,B4-B10)</f>
        <v/>
      </c>
    </row>
    <row r="12" ht="22" customHeight="1">
      <c r="A12" s="9" t="inlineStr">
        <is>
          <t>Monthly SIP Needed (₹)</t>
        </is>
      </c>
      <c r="B12" s="15">
        <f>IF(B11&gt;0,IF(B7&gt;0,B11*(B7/100/12)/((1+B7/100/12)^(B5*12)-1),B11/(B5*12)),0)</f>
        <v/>
      </c>
    </row>
    <row r="13" ht="22" customHeight="1">
      <c r="A13" s="9" t="inlineStr">
        <is>
          <t>Total Amount to Invest (₹)</t>
        </is>
      </c>
      <c r="B13" s="14">
        <f>B12*B5*12+B6</f>
        <v/>
      </c>
    </row>
    <row r="14" ht="22" customHeight="1">
      <c r="A14" s="9" t="inlineStr">
        <is>
          <t>Projected Corpus (₹)</t>
        </is>
      </c>
      <c r="B14" s="15">
        <f>B4</f>
        <v/>
      </c>
    </row>
    <row r="15" ht="22" customHeight="1">
      <c r="A15" s="9" t="inlineStr">
        <is>
          <t>Estimated Gains from Growth (₹)</t>
        </is>
      </c>
      <c r="B15" s="13">
        <f>MAX(0,B4-B13)</f>
        <v/>
      </c>
    </row>
    <row r="16" ht="18" customHeight="1">
      <c r="A16" s="16" t="inlineStr">
        <is>
          <t>* Return rate is illustrative only. Actual returns are not guaranteed.</t>
        </is>
      </c>
    </row>
    <row r="18" ht="22" customHeight="1">
      <c r="A18" s="8" t="inlineStr">
        <is>
          <t>Year-by-Year Projection</t>
        </is>
      </c>
    </row>
    <row r="19">
      <c r="A19" s="17" t="inlineStr">
        <is>
          <t>Year</t>
        </is>
      </c>
      <c r="B19" s="17" t="inlineStr">
        <is>
          <t>Total Invested (₹)</t>
        </is>
      </c>
      <c r="C19" s="17" t="inlineStr">
        <is>
          <t>Projected Value (₹)</t>
        </is>
      </c>
    </row>
    <row r="20" ht="18" customHeight="1">
      <c r="A20" s="18" t="n">
        <v>1</v>
      </c>
      <c r="B20" s="19">
        <f>B12*12+B6</f>
        <v/>
      </c>
      <c r="C20" s="20">
        <f>IF(B7=0, B6+B12*12, B6*(1+B7/100/12)^12+B12*((1+B7/100/12)^12-1)/(B7/100/12))</f>
        <v/>
      </c>
    </row>
    <row r="21" ht="18" customHeight="1">
      <c r="A21" s="21" t="n">
        <v>2</v>
      </c>
      <c r="B21" s="22">
        <f>B12*24+B6</f>
        <v/>
      </c>
      <c r="C21" s="23">
        <f>IF(B7=0, B6+B12*24, B6*(1+B7/100/12)^24+B12*((1+B7/100/12)^24-1)/(B7/100/12))</f>
        <v/>
      </c>
    </row>
    <row r="22" ht="18" customHeight="1">
      <c r="A22" s="18" t="n">
        <v>3</v>
      </c>
      <c r="B22" s="19">
        <f>B12*36+B6</f>
        <v/>
      </c>
      <c r="C22" s="20">
        <f>IF(B7=0, B6+B12*36, B6*(1+B7/100/12)^36+B12*((1+B7/100/12)^36-1)/(B7/100/12))</f>
        <v/>
      </c>
    </row>
    <row r="23" ht="18" customHeight="1">
      <c r="A23" s="21" t="n">
        <v>4</v>
      </c>
      <c r="B23" s="22">
        <f>B12*48+B6</f>
        <v/>
      </c>
      <c r="C23" s="23">
        <f>IF(B7=0, B6+B12*48, B6*(1+B7/100/12)^48+B12*((1+B7/100/12)^48-1)/(B7/100/12))</f>
        <v/>
      </c>
    </row>
    <row r="24" ht="18" customHeight="1">
      <c r="A24" s="18" t="n">
        <v>5</v>
      </c>
      <c r="B24" s="19">
        <f>B12*60+B6</f>
        <v/>
      </c>
      <c r="C24" s="20">
        <f>IF(B7=0, B6+B12*60, B6*(1+B7/100/12)^60+B12*((1+B7/100/12)^60-1)/(B7/100/12))</f>
        <v/>
      </c>
    </row>
    <row r="25" ht="18" customHeight="1">
      <c r="A25" s="21" t="n">
        <v>6</v>
      </c>
      <c r="B25" s="22">
        <f>B12*72+B6</f>
        <v/>
      </c>
      <c r="C25" s="23">
        <f>IF(B7=0, B6+B12*72, B6*(1+B7/100/12)^72+B12*((1+B7/100/12)^72-1)/(B7/100/12))</f>
        <v/>
      </c>
    </row>
    <row r="26" ht="18" customHeight="1">
      <c r="A26" s="18" t="n">
        <v>7</v>
      </c>
      <c r="B26" s="19">
        <f>B12*84+B6</f>
        <v/>
      </c>
      <c r="C26" s="20">
        <f>IF(B7=0, B6+B12*84, B6*(1+B7/100/12)^84+B12*((1+B7/100/12)^84-1)/(B7/100/12))</f>
        <v/>
      </c>
    </row>
    <row r="27" ht="18" customHeight="1">
      <c r="A27" s="21" t="n">
        <v>8</v>
      </c>
      <c r="B27" s="22">
        <f>B12*96+B6</f>
        <v/>
      </c>
      <c r="C27" s="23">
        <f>IF(B7=0, B6+B12*96, B6*(1+B7/100/12)^96+B12*((1+B7/100/12)^96-1)/(B7/100/12))</f>
        <v/>
      </c>
    </row>
    <row r="28" ht="18" customHeight="1">
      <c r="A28" s="18" t="n">
        <v>9</v>
      </c>
      <c r="B28" s="19">
        <f>B12*108+B6</f>
        <v/>
      </c>
      <c r="C28" s="20">
        <f>IF(B7=0, B6+B12*108, B6*(1+B7/100/12)^108+B12*((1+B7/100/12)^108-1)/(B7/100/12))</f>
        <v/>
      </c>
    </row>
    <row r="29" ht="18" customHeight="1">
      <c r="A29" s="21" t="n">
        <v>10</v>
      </c>
      <c r="B29" s="22">
        <f>B12*120+B6</f>
        <v/>
      </c>
      <c r="C29" s="23">
        <f>IF(B7=0, B6+B12*120, B6*(1+B7/100/12)^120+B12*((1+B7/100/12)^120-1)/(B7/100/12))</f>
        <v/>
      </c>
    </row>
    <row r="30" ht="18" customHeight="1">
      <c r="A30" s="18" t="n">
        <v>11</v>
      </c>
      <c r="B30" s="19">
        <f>B12*132+B6</f>
        <v/>
      </c>
      <c r="C30" s="20">
        <f>IF(B7=0, B6+B12*132, B6*(1+B7/100/12)^132+B12*((1+B7/100/12)^132-1)/(B7/100/12))</f>
        <v/>
      </c>
    </row>
    <row r="31" ht="18" customHeight="1">
      <c r="A31" s="21" t="n">
        <v>12</v>
      </c>
      <c r="B31" s="22">
        <f>B12*144+B6</f>
        <v/>
      </c>
      <c r="C31" s="23">
        <f>IF(B7=0, B6+B12*144, B6*(1+B7/100/12)^144+B12*((1+B7/100/12)^144-1)/(B7/100/12))</f>
        <v/>
      </c>
    </row>
    <row r="32" ht="18" customHeight="1">
      <c r="A32" s="18" t="n">
        <v>13</v>
      </c>
      <c r="B32" s="19">
        <f>B12*156+B6</f>
        <v/>
      </c>
      <c r="C32" s="20">
        <f>IF(B7=0, B6+B12*156, B6*(1+B7/100/12)^156+B12*((1+B7/100/12)^156-1)/(B7/100/12))</f>
        <v/>
      </c>
    </row>
    <row r="33" ht="18" customHeight="1">
      <c r="A33" s="21" t="n">
        <v>14</v>
      </c>
      <c r="B33" s="22">
        <f>B12*168+B6</f>
        <v/>
      </c>
      <c r="C33" s="23">
        <f>IF(B7=0, B6+B12*168, B6*(1+B7/100/12)^168+B12*((1+B7/100/12)^168-1)/(B7/100/12))</f>
        <v/>
      </c>
    </row>
    <row r="34" ht="18" customHeight="1">
      <c r="A34" s="18" t="n">
        <v>15</v>
      </c>
      <c r="B34" s="19">
        <f>B12*180+B6</f>
        <v/>
      </c>
      <c r="C34" s="20">
        <f>IF(B7=0, B6+B12*180, B6*(1+B7/100/12)^180+B12*((1+B7/100/12)^180-1)/(B7/100/12))</f>
        <v/>
      </c>
    </row>
    <row r="35" ht="18" customHeight="1">
      <c r="A35" s="21" t="n">
        <v>16</v>
      </c>
      <c r="B35" s="22">
        <f>B12*192+B6</f>
        <v/>
      </c>
      <c r="C35" s="23">
        <f>IF(B7=0, B6+B12*192, B6*(1+B7/100/12)^192+B12*((1+B7/100/12)^192-1)/(B7/100/12))</f>
        <v/>
      </c>
    </row>
    <row r="36" ht="18" customHeight="1">
      <c r="A36" s="18" t="n">
        <v>17</v>
      </c>
      <c r="B36" s="19">
        <f>B12*204+B6</f>
        <v/>
      </c>
      <c r="C36" s="20">
        <f>IF(B7=0, B6+B12*204, B6*(1+B7/100/12)^204+B12*((1+B7/100/12)^204-1)/(B7/100/12))</f>
        <v/>
      </c>
    </row>
    <row r="37" ht="18" customHeight="1">
      <c r="A37" s="21" t="n">
        <v>18</v>
      </c>
      <c r="B37" s="22">
        <f>B12*216+B6</f>
        <v/>
      </c>
      <c r="C37" s="23">
        <f>IF(B7=0, B6+B12*216, B6*(1+B7/100/12)^216+B12*((1+B7/100/12)^216-1)/(B7/100/12))</f>
        <v/>
      </c>
    </row>
    <row r="38" ht="18" customHeight="1">
      <c r="A38" s="18" t="n">
        <v>19</v>
      </c>
      <c r="B38" s="19">
        <f>B12*228+B6</f>
        <v/>
      </c>
      <c r="C38" s="20">
        <f>IF(B7=0, B6+B12*228, B6*(1+B7/100/12)^228+B12*((1+B7/100/12)^228-1)/(B7/100/12))</f>
        <v/>
      </c>
    </row>
    <row r="39" ht="18" customHeight="1">
      <c r="A39" s="21" t="n">
        <v>20</v>
      </c>
      <c r="B39" s="22">
        <f>B12*240+B6</f>
        <v/>
      </c>
      <c r="C39" s="23">
        <f>IF(B7=0, B6+B12*240, B6*(1+B7/100/12)^240+B12*((1+B7/100/12)^240-1)/(B7/100/12))</f>
        <v/>
      </c>
    </row>
    <row r="40" ht="18" customHeight="1">
      <c r="A40" s="18" t="n">
        <v>21</v>
      </c>
      <c r="B40" s="19">
        <f>B12*252+B6</f>
        <v/>
      </c>
      <c r="C40" s="20">
        <f>IF(B7=0, B6+B12*252, B6*(1+B7/100/12)^252+B12*((1+B7/100/12)^252-1)/(B7/100/12))</f>
        <v/>
      </c>
    </row>
    <row r="41" ht="18" customHeight="1">
      <c r="A41" s="21" t="n">
        <v>22</v>
      </c>
      <c r="B41" s="22">
        <f>B12*264+B6</f>
        <v/>
      </c>
      <c r="C41" s="23">
        <f>IF(B7=0, B6+B12*264, B6*(1+B7/100/12)^264+B12*((1+B7/100/12)^264-1)/(B7/100/12))</f>
        <v/>
      </c>
    </row>
    <row r="42" ht="18" customHeight="1">
      <c r="A42" s="18" t="n">
        <v>23</v>
      </c>
      <c r="B42" s="19">
        <f>B12*276+B6</f>
        <v/>
      </c>
      <c r="C42" s="20">
        <f>IF(B7=0, B6+B12*276, B6*(1+B7/100/12)^276+B12*((1+B7/100/12)^276-1)/(B7/100/12))</f>
        <v/>
      </c>
    </row>
    <row r="43" ht="18" customHeight="1">
      <c r="A43" s="21" t="n">
        <v>24</v>
      </c>
      <c r="B43" s="22">
        <f>B12*288+B6</f>
        <v/>
      </c>
      <c r="C43" s="23">
        <f>IF(B7=0, B6+B12*288, B6*(1+B7/100/12)^288+B12*((1+B7/100/12)^288-1)/(B7/100/12))</f>
        <v/>
      </c>
    </row>
    <row r="44" ht="18" customHeight="1">
      <c r="A44" s="18" t="n">
        <v>25</v>
      </c>
      <c r="B44" s="19">
        <f>B12*300+B6</f>
        <v/>
      </c>
      <c r="C44" s="20">
        <f>IF(B7=0, B6+B12*300, B6*(1+B7/100/12)^300+B12*((1+B7/100/12)^300-1)/(B7/100/12))</f>
        <v/>
      </c>
    </row>
    <row r="45" ht="18" customHeight="1">
      <c r="A45" s="21" t="n">
        <v>26</v>
      </c>
      <c r="B45" s="22">
        <f>B12*312+B6</f>
        <v/>
      </c>
      <c r="C45" s="23">
        <f>IF(B7=0, B6+B12*312, B6*(1+B7/100/12)^312+B12*((1+B7/100/12)^312-1)/(B7/100/12))</f>
        <v/>
      </c>
    </row>
    <row r="46" ht="18" customHeight="1">
      <c r="A46" s="18" t="n">
        <v>27</v>
      </c>
      <c r="B46" s="19">
        <f>B12*324+B6</f>
        <v/>
      </c>
      <c r="C46" s="20">
        <f>IF(B7=0, B6+B12*324, B6*(1+B7/100/12)^324+B12*((1+B7/100/12)^324-1)/(B7/100/12))</f>
        <v/>
      </c>
    </row>
    <row r="47" ht="18" customHeight="1">
      <c r="A47" s="21" t="n">
        <v>28</v>
      </c>
      <c r="B47" s="22">
        <f>B12*336+B6</f>
        <v/>
      </c>
      <c r="C47" s="23">
        <f>IF(B7=0, B6+B12*336, B6*(1+B7/100/12)^336+B12*((1+B7/100/12)^336-1)/(B7/100/12))</f>
        <v/>
      </c>
    </row>
    <row r="48" ht="18" customHeight="1">
      <c r="A48" s="18" t="n">
        <v>29</v>
      </c>
      <c r="B48" s="19">
        <f>B12*348+B6</f>
        <v/>
      </c>
      <c r="C48" s="20">
        <f>IF(B7=0, B6+B12*348, B6*(1+B7/100/12)^348+B12*((1+B7/100/12)^348-1)/(B7/100/12))</f>
        <v/>
      </c>
    </row>
    <row r="49" ht="18" customHeight="1">
      <c r="A49" s="17" t="n">
        <v>30</v>
      </c>
      <c r="B49" s="24">
        <f>B12*360+B6</f>
        <v/>
      </c>
      <c r="C49" s="24">
        <f>IF(B7=0, B6+B12*360, B6*(1+B7/100/12)^360+B12*((1+B7/100/12)^360-1)/(B7/100/12))</f>
        <v/>
      </c>
    </row>
  </sheetData>
  <mergeCells count="5">
    <mergeCell ref="A16:B16"/>
    <mergeCell ref="A2:B2"/>
    <mergeCell ref="A1:B1"/>
    <mergeCell ref="A18:B18"/>
    <mergeCell ref="A9:B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2026-06-20T11:56:44Z</dcterms:created>
  <dcterms:modified xmlns:dcterms="http://purl.org/dc/terms/" xmlns:xsi="http://www.w3.org/2001/XMLSchema-instance" xsi:type="dcterms:W3CDTF">2026-06-20T11:56:44Z</dcterms:modified>
</cp:coreProperties>
</file>